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340" windowHeight="6285"/>
  </bookViews>
  <sheets>
    <sheet name="bilans" sheetId="1" r:id="rId1"/>
  </sheets>
  <calcPr calcId="125725"/>
</workbook>
</file>

<file path=xl/calcChain.xml><?xml version="1.0" encoding="utf-8"?>
<calcChain xmlns="http://schemas.openxmlformats.org/spreadsheetml/2006/main">
  <c r="C114" i="1"/>
  <c r="C120"/>
  <c r="C66"/>
  <c r="C65" s="1"/>
  <c r="C85"/>
  <c r="C113"/>
  <c r="C47"/>
  <c r="C46" s="1"/>
  <c r="C45" s="1"/>
  <c r="C50"/>
  <c r="C96"/>
  <c r="C98"/>
  <c r="C125"/>
  <c r="C124" s="1"/>
  <c r="C122" s="1"/>
  <c r="C126"/>
  <c r="C69"/>
  <c r="C81"/>
  <c r="C59"/>
  <c r="C49"/>
  <c r="C19"/>
  <c r="D118"/>
  <c r="D125"/>
  <c r="D124" s="1"/>
  <c r="D122" s="1"/>
  <c r="D121"/>
  <c r="D120"/>
  <c r="D119"/>
  <c r="D69"/>
  <c r="D49"/>
  <c r="D47"/>
  <c r="D18"/>
  <c r="D16"/>
  <c r="D15"/>
  <c r="D14"/>
  <c r="C77"/>
  <c r="C13"/>
  <c r="C12" s="1"/>
  <c r="D113"/>
  <c r="D109" s="1"/>
  <c r="D103" s="1"/>
  <c r="D93"/>
  <c r="D90"/>
  <c r="D77"/>
  <c r="D64"/>
  <c r="D53" s="1"/>
  <c r="D52" s="1"/>
  <c r="D46"/>
  <c r="D45" s="1"/>
  <c r="D39" s="1"/>
  <c r="D33"/>
  <c r="D24"/>
  <c r="D17"/>
  <c r="D13"/>
  <c r="D12" s="1"/>
  <c r="D7"/>
  <c r="C93"/>
  <c r="C90"/>
  <c r="C17"/>
  <c r="C33"/>
  <c r="C7"/>
  <c r="C24"/>
  <c r="C103" l="1"/>
  <c r="C87" s="1"/>
  <c r="C127" s="1"/>
  <c r="C109"/>
  <c r="C64"/>
  <c r="C53" s="1"/>
  <c r="C52" s="1"/>
  <c r="D32"/>
  <c r="D87"/>
  <c r="D127" s="1"/>
  <c r="D6"/>
  <c r="C88"/>
  <c r="C39"/>
  <c r="C6"/>
  <c r="C32" l="1"/>
  <c r="C70" s="1"/>
  <c r="D70"/>
</calcChain>
</file>

<file path=xl/sharedStrings.xml><?xml version="1.0" encoding="utf-8"?>
<sst xmlns="http://schemas.openxmlformats.org/spreadsheetml/2006/main" count="158" uniqueCount="121">
  <si>
    <t xml:space="preserve"> Pozycja</t>
  </si>
  <si>
    <t>Wyszczególnienie</t>
  </si>
  <si>
    <t>AKTYWA</t>
  </si>
  <si>
    <t>A.</t>
  </si>
  <si>
    <t>I.</t>
  </si>
  <si>
    <t>Wartości niematerialne i prawne</t>
  </si>
  <si>
    <t>II.</t>
  </si>
  <si>
    <t>III.</t>
  </si>
  <si>
    <t>B.</t>
  </si>
  <si>
    <t>Zapasy</t>
  </si>
  <si>
    <t>Materiały</t>
  </si>
  <si>
    <t>Półprodukty i produkty w toku</t>
  </si>
  <si>
    <t>Produkty gotowe</t>
  </si>
  <si>
    <t>Towary</t>
  </si>
  <si>
    <t>IV.</t>
  </si>
  <si>
    <t>RAZEM  AKTYWA</t>
  </si>
  <si>
    <t>Pozycja</t>
  </si>
  <si>
    <t>PASYWA</t>
  </si>
  <si>
    <t>Kapitał podstawowy</t>
  </si>
  <si>
    <t>V.</t>
  </si>
  <si>
    <t>Zobowiązania długoterminowe</t>
  </si>
  <si>
    <t>Zobowiązania krótkoterminowe</t>
  </si>
  <si>
    <t>Fundusze specjalne</t>
  </si>
  <si>
    <t>RAZEM  PASYWA</t>
  </si>
  <si>
    <t xml:space="preserve"> </t>
  </si>
  <si>
    <t>Kapitał (fundusz) zapasowy</t>
  </si>
  <si>
    <t>Należności długoterminowe</t>
  </si>
  <si>
    <t>Aktywa trwałe</t>
  </si>
  <si>
    <t>Koszty zakończonych prac rozwojowych</t>
  </si>
  <si>
    <t>Wartość firmy</t>
  </si>
  <si>
    <t>Inne wartości niematerialne i prawne</t>
  </si>
  <si>
    <t>Zaliczki na wartości niematerialne i prawne</t>
  </si>
  <si>
    <t>Rzeczowe aktywa trwałe</t>
  </si>
  <si>
    <t>Środki trwałe</t>
  </si>
  <si>
    <t>a) grunty</t>
  </si>
  <si>
    <t>b) budynki, lokale i obiekty inżynierii lądowej i wodnej</t>
  </si>
  <si>
    <t>c) urządzenia techniczne i maszyny</t>
  </si>
  <si>
    <t>d) środki transportu</t>
  </si>
  <si>
    <t>e) inne środki trwałe</t>
  </si>
  <si>
    <t>Środki trwałe w budowie</t>
  </si>
  <si>
    <t>Zaliczki na środki trwałe w budowie</t>
  </si>
  <si>
    <t>Inwestycje długoterminowe</t>
  </si>
  <si>
    <t>Nieruchomości</t>
  </si>
  <si>
    <t>Długoterminowe aktywa finansowe</t>
  </si>
  <si>
    <t>Inne inwestycje długoterminowe</t>
  </si>
  <si>
    <t>Długoterminowe rozliczenia międzyokresowe</t>
  </si>
  <si>
    <t>Aktywa obrotowe</t>
  </si>
  <si>
    <t>Zaliczki na dostawy</t>
  </si>
  <si>
    <t>Należności krótkoterminowe</t>
  </si>
  <si>
    <t>Należności od jednostek powiązanych</t>
  </si>
  <si>
    <t>b) inne</t>
  </si>
  <si>
    <t>Należności od pozostałych jednostek</t>
  </si>
  <si>
    <t>b) z tytułów budżetowych</t>
  </si>
  <si>
    <t>c) inne</t>
  </si>
  <si>
    <t>d) dochodzone na drodze sądowej</t>
  </si>
  <si>
    <t>Inwestycje krótkoterminowe</t>
  </si>
  <si>
    <t>Krótkoterminowe aktywa finansowe</t>
  </si>
  <si>
    <t>a) w jednostkach powiązanych</t>
  </si>
  <si>
    <t>b) w pozostałych jednostkach</t>
  </si>
  <si>
    <t>c) środki pieniężne i inne aktywa pieniężne</t>
  </si>
  <si>
    <t>Inne inwestycje krótkoterminowe</t>
  </si>
  <si>
    <t>Krótkoterminowe rozliczenia międzyokresowe</t>
  </si>
  <si>
    <t>Kapitał (fundusz) własny</t>
  </si>
  <si>
    <t>Udziały (akcje) własne (wielkość ujemna)</t>
  </si>
  <si>
    <t xml:space="preserve">Kapitał z aktualizacji wyceny </t>
  </si>
  <si>
    <t>VI.</t>
  </si>
  <si>
    <t>Pozostałe kapitały (fundusze) rezerwowe</t>
  </si>
  <si>
    <t>VII.</t>
  </si>
  <si>
    <t>Zysk (strata) z lat ubiegłych</t>
  </si>
  <si>
    <t>VIII.</t>
  </si>
  <si>
    <t>Zysk (strata) netto</t>
  </si>
  <si>
    <t>IX.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</si>
  <si>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</si>
  <si>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</si>
  <si>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</si>
  <si>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</si>
  <si>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</si>
  <si>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Pozostałe rezerwy</t>
  </si>
  <si>
    <t>Wobec pozostałych jednostek</t>
  </si>
  <si>
    <t>a) kredyty i pożyczki</t>
  </si>
  <si>
    <t>b) z tytułu emisji dłużnych papierów wartościowych</t>
  </si>
  <si>
    <t>c) inne zobowiązania finansowe</t>
  </si>
  <si>
    <t>d) z tytułu dostaw i usług</t>
  </si>
  <si>
    <t>e) zaliczki otrzymane na dostawy</t>
  </si>
  <si>
    <t>f) zobowiązania wekslowe</t>
  </si>
  <si>
    <t>g) z tytułu podatków, ceł, ZUS i innych świadczeń</t>
  </si>
  <si>
    <t>h) z tytułu wynagrodzeń</t>
  </si>
  <si>
    <t>i) inne</t>
  </si>
  <si>
    <t>Rozliczenia międzyokresowe</t>
  </si>
  <si>
    <t>Ujemna wartość firmy</t>
  </si>
  <si>
    <t>Inne rozliczenia międzyokresowe</t>
  </si>
  <si>
    <t>Od jednostek powiązanych</t>
  </si>
  <si>
    <t xml:space="preserve">Od pozostałych jednostek </t>
  </si>
  <si>
    <t>Aktywa z tytułu odroczonego podatku dochodowego</t>
  </si>
  <si>
    <t xml:space="preserve">    - do 12 miesięcy</t>
  </si>
  <si>
    <t xml:space="preserve">    - powyżej 12 miesięcy </t>
  </si>
  <si>
    <t>a) z tytułu dostaw i usług, o okresie spłaty</t>
  </si>
  <si>
    <t xml:space="preserve">   - do 12 miesięcy</t>
  </si>
  <si>
    <t xml:space="preserve">   - powyżej 12 miesięcy</t>
  </si>
  <si>
    <t xml:space="preserve">   - udziały lub akcje</t>
  </si>
  <si>
    <t xml:space="preserve">   - inne papiery wartościowe</t>
  </si>
  <si>
    <t xml:space="preserve">   - udzielone pożyczki</t>
  </si>
  <si>
    <t xml:space="preserve">   - inne krótkoterminowe aktywa finansowe</t>
  </si>
  <si>
    <t xml:space="preserve">   - środki pieniężne w kasie i na rachunkach</t>
  </si>
  <si>
    <t xml:space="preserve">   - inne środki pieniężne</t>
  </si>
  <si>
    <t xml:space="preserve">   - inne aktywa pieniężne</t>
  </si>
  <si>
    <t xml:space="preserve">   - długoterminowa</t>
  </si>
  <si>
    <t xml:space="preserve">   - krótkoterminowa</t>
  </si>
  <si>
    <t xml:space="preserve">   - długoterminowe</t>
  </si>
  <si>
    <t>d) inne</t>
  </si>
  <si>
    <t>a) z tytułu dostaw i usług, o okresie wymagalności</t>
  </si>
  <si>
    <t xml:space="preserve">   - krótkoterminowe</t>
  </si>
  <si>
    <t>Wobec jednostek powiązanych</t>
  </si>
  <si>
    <t>Stan na koniec</t>
  </si>
  <si>
    <t>31.12.2011r.</t>
  </si>
  <si>
    <t>Należne wpłaty na kapitał podstawowy (wielkość ujemna)</t>
  </si>
  <si>
    <t>31.12.2012r.</t>
  </si>
  <si>
    <t>Sporządzono: Szczecin, 29.03.2013r.</t>
  </si>
  <si>
    <t>Sporządził: Dyrektor Finansowy/Główny Księgowy                  Zatwierdził: Prezes Zarządu</t>
  </si>
  <si>
    <t xml:space="preserve">           Beata Gal</t>
  </si>
  <si>
    <t>Magdalena Kotnis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</si>
</sst>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19">
    <font>
      <sz val="10"/>
      <name val="Arial CE"/>
      <charset val="238"/>
    </font>
    <font>
      <sz val="10"/>
      <name val="Arial CE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2"/>
      <name val="Arial CE"/>
      <family val="2"/>
      <charset val="238"/>
    </font>
    <font>
      <i/>
      <sz val="11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i/>
      <sz val="12"/>
      <name val="Arial CE"/>
      <charset val="238"/>
    </font>
    <font>
      <sz val="13"/>
      <name val="Arial CE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5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0" xfId="0" applyFont="1"/>
    <xf numFmtId="0" fontId="2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43" fontId="0" fillId="0" borderId="0" xfId="1" applyFont="1"/>
    <xf numFmtId="43" fontId="7" fillId="0" borderId="0" xfId="1" applyFont="1"/>
    <xf numFmtId="0" fontId="0" fillId="0" borderId="0" xfId="0" applyFill="1"/>
    <xf numFmtId="4" fontId="5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4" fontId="0" fillId="0" borderId="0" xfId="0" applyNumberFormat="1" applyFill="1"/>
    <xf numFmtId="0" fontId="6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11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6" fillId="0" borderId="6" xfId="0" applyFont="1" applyBorder="1" applyAlignment="1">
      <alignment vertical="center" wrapText="1" shrinkToFit="1"/>
    </xf>
    <xf numFmtId="0" fontId="8" fillId="0" borderId="2" xfId="0" applyFont="1" applyBorder="1" applyAlignment="1">
      <alignment vertical="center" wrapText="1" shrinkToFit="1"/>
    </xf>
    <xf numFmtId="0" fontId="8" fillId="0" borderId="6" xfId="0" applyFont="1" applyBorder="1" applyAlignment="1">
      <alignment vertical="center" wrapText="1" shrinkToFit="1"/>
    </xf>
    <xf numFmtId="0" fontId="10" fillId="0" borderId="2" xfId="0" applyFont="1" applyBorder="1" applyAlignment="1">
      <alignment vertical="center" wrapText="1" shrinkToFit="1"/>
    </xf>
    <xf numFmtId="0" fontId="10" fillId="0" borderId="8" xfId="0" applyFont="1" applyBorder="1" applyAlignment="1">
      <alignment vertical="center" wrapText="1" shrinkToFit="1"/>
    </xf>
    <xf numFmtId="0" fontId="9" fillId="0" borderId="5" xfId="0" applyFont="1" applyBorder="1" applyAlignment="1">
      <alignment horizontal="right" vertical="center"/>
    </xf>
    <xf numFmtId="4" fontId="13" fillId="0" borderId="2" xfId="0" applyNumberFormat="1" applyFont="1" applyFill="1" applyBorder="1" applyAlignment="1">
      <alignment horizontal="right" vertical="center"/>
    </xf>
    <xf numFmtId="4" fontId="13" fillId="0" borderId="9" xfId="0" applyNumberFormat="1" applyFont="1" applyFill="1" applyBorder="1" applyAlignment="1">
      <alignment horizontal="right" vertical="center"/>
    </xf>
    <xf numFmtId="4" fontId="14" fillId="0" borderId="2" xfId="0" applyNumberFormat="1" applyFon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3" fillId="0" borderId="6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right" vertical="center"/>
    </xf>
    <xf numFmtId="4" fontId="15" fillId="0" borderId="8" xfId="0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vertical="center"/>
    </xf>
    <xf numFmtId="4" fontId="13" fillId="0" borderId="4" xfId="0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4" fontId="15" fillId="2" borderId="2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12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8"/>
  <sheetViews>
    <sheetView tabSelected="1" topLeftCell="A115" zoomScaleNormal="100" workbookViewId="0">
      <selection activeCell="D136" sqref="D136"/>
    </sheetView>
  </sheetViews>
  <sheetFormatPr defaultRowHeight="12.75"/>
  <cols>
    <col min="1" max="1" width="6.140625" customWidth="1"/>
    <col min="2" max="2" width="46.5703125" customWidth="1"/>
    <col min="3" max="3" width="21.7109375" style="14" customWidth="1"/>
    <col min="4" max="4" width="21" style="14" customWidth="1"/>
    <col min="5" max="5" width="20.42578125" style="12" customWidth="1"/>
    <col min="6" max="6" width="15" style="12" bestFit="1" customWidth="1"/>
  </cols>
  <sheetData>
    <row r="1" spans="1:4" ht="24.75" customHeight="1" thickBot="1"/>
    <row r="2" spans="1:4" ht="13.5" thickBot="1">
      <c r="C2" s="63" t="s">
        <v>113</v>
      </c>
      <c r="D2" s="64"/>
    </row>
    <row r="3" spans="1:4" ht="30" customHeight="1">
      <c r="A3" s="47" t="s">
        <v>0</v>
      </c>
      <c r="B3" s="48" t="s">
        <v>1</v>
      </c>
      <c r="C3" s="53" t="s">
        <v>116</v>
      </c>
      <c r="D3" s="53" t="s">
        <v>114</v>
      </c>
    </row>
    <row r="4" spans="1:4" ht="12.75" customHeight="1">
      <c r="A4" s="49">
        <v>1</v>
      </c>
      <c r="B4" s="49">
        <v>2</v>
      </c>
      <c r="C4" s="50">
        <v>3</v>
      </c>
      <c r="D4" s="50">
        <v>4</v>
      </c>
    </row>
    <row r="5" spans="1:4" ht="18" customHeight="1">
      <c r="A5" s="61" t="s">
        <v>2</v>
      </c>
      <c r="B5" s="61"/>
      <c r="C5" s="61"/>
      <c r="D5" s="61"/>
    </row>
    <row r="6" spans="1:4" ht="18" customHeight="1">
      <c r="A6" s="54" t="s">
        <v>3</v>
      </c>
      <c r="B6" s="2" t="s">
        <v>27</v>
      </c>
      <c r="C6" s="15">
        <f>C7+C12+C21+C24+C29</f>
        <v>6701015.4699999997</v>
      </c>
      <c r="D6" s="15">
        <f>D7+D12+D21+D24+D29</f>
        <v>6890701.4600000009</v>
      </c>
    </row>
    <row r="7" spans="1:4" ht="18" customHeight="1">
      <c r="A7" s="55" t="s">
        <v>4</v>
      </c>
      <c r="B7" s="18" t="s">
        <v>5</v>
      </c>
      <c r="C7" s="38">
        <f>C10</f>
        <v>0</v>
      </c>
      <c r="D7" s="38">
        <f>D10</f>
        <v>0</v>
      </c>
    </row>
    <row r="8" spans="1:4" ht="18" customHeight="1">
      <c r="A8" s="20">
        <v>1</v>
      </c>
      <c r="B8" s="19" t="s">
        <v>28</v>
      </c>
      <c r="C8" s="40"/>
      <c r="D8" s="40"/>
    </row>
    <row r="9" spans="1:4" ht="18" customHeight="1">
      <c r="A9" s="20">
        <v>2</v>
      </c>
      <c r="B9" s="19" t="s">
        <v>29</v>
      </c>
      <c r="C9" s="40"/>
      <c r="D9" s="40"/>
    </row>
    <row r="10" spans="1:4" ht="18" customHeight="1">
      <c r="A10" s="20">
        <v>3</v>
      </c>
      <c r="B10" s="19" t="s">
        <v>30</v>
      </c>
      <c r="C10" s="40"/>
      <c r="D10" s="40">
        <v>0</v>
      </c>
    </row>
    <row r="11" spans="1:4" ht="18" customHeight="1">
      <c r="A11" s="21">
        <v>4</v>
      </c>
      <c r="B11" s="19" t="s">
        <v>31</v>
      </c>
      <c r="C11" s="40"/>
      <c r="D11" s="40"/>
    </row>
    <row r="12" spans="1:4" ht="18" customHeight="1">
      <c r="A12" s="55" t="s">
        <v>6</v>
      </c>
      <c r="B12" s="18" t="s">
        <v>32</v>
      </c>
      <c r="C12" s="39">
        <f>C13+C19</f>
        <v>6691015.4699999997</v>
      </c>
      <c r="D12" s="39">
        <f>D13+D19</f>
        <v>6870701.4600000009</v>
      </c>
    </row>
    <row r="13" spans="1:4" ht="18" customHeight="1">
      <c r="A13" s="20">
        <v>1</v>
      </c>
      <c r="B13" s="19" t="s">
        <v>33</v>
      </c>
      <c r="C13" s="40">
        <f>SUM(C14:C18)</f>
        <v>6682535.7399999993</v>
      </c>
      <c r="D13" s="40">
        <f>SUM(D14:D18)</f>
        <v>6865050.7300000004</v>
      </c>
    </row>
    <row r="14" spans="1:4" ht="18" customHeight="1">
      <c r="A14" s="27"/>
      <c r="B14" s="22" t="s">
        <v>34</v>
      </c>
      <c r="C14" s="41">
        <v>603263.68999999994</v>
      </c>
      <c r="D14" s="41">
        <f>606224.97-2692.07</f>
        <v>603532.9</v>
      </c>
    </row>
    <row r="15" spans="1:4" ht="18" customHeight="1">
      <c r="A15" s="27"/>
      <c r="B15" s="23" t="s">
        <v>35</v>
      </c>
      <c r="C15" s="41">
        <v>6069889.4199999999</v>
      </c>
      <c r="D15" s="41">
        <f>6910017.04-663748.8</f>
        <v>6246268.2400000002</v>
      </c>
    </row>
    <row r="16" spans="1:4" ht="18" customHeight="1">
      <c r="A16" s="27"/>
      <c r="B16" s="22" t="s">
        <v>36</v>
      </c>
      <c r="C16" s="41">
        <v>4473.99</v>
      </c>
      <c r="D16" s="41">
        <f>403185.45-400141.61</f>
        <v>3043.8400000000256</v>
      </c>
    </row>
    <row r="17" spans="1:4" ht="18" customHeight="1">
      <c r="A17" s="27"/>
      <c r="B17" s="22" t="s">
        <v>37</v>
      </c>
      <c r="C17" s="41">
        <f>61039-61039</f>
        <v>0</v>
      </c>
      <c r="D17" s="41">
        <f>61039-61039</f>
        <v>0</v>
      </c>
    </row>
    <row r="18" spans="1:4" ht="18" customHeight="1">
      <c r="A18" s="27"/>
      <c r="B18" s="22" t="s">
        <v>38</v>
      </c>
      <c r="C18" s="41">
        <v>4908.6400000000003</v>
      </c>
      <c r="D18" s="41">
        <f>114296.21+42545.36-102090.46-42545.36</f>
        <v>12205.75</v>
      </c>
    </row>
    <row r="19" spans="1:4" ht="18" customHeight="1">
      <c r="A19" s="20">
        <v>2</v>
      </c>
      <c r="B19" s="19" t="s">
        <v>39</v>
      </c>
      <c r="C19" s="41">
        <f>5650.73+2829</f>
        <v>8479.73</v>
      </c>
      <c r="D19" s="40">
        <v>5650.73</v>
      </c>
    </row>
    <row r="20" spans="1:4" ht="18" customHeight="1">
      <c r="A20" s="20">
        <v>3</v>
      </c>
      <c r="B20" s="19" t="s">
        <v>40</v>
      </c>
      <c r="C20" s="41">
        <v>0</v>
      </c>
      <c r="D20" s="41">
        <v>0</v>
      </c>
    </row>
    <row r="21" spans="1:4" ht="18" customHeight="1">
      <c r="A21" s="56" t="s">
        <v>7</v>
      </c>
      <c r="B21" s="18" t="s">
        <v>26</v>
      </c>
      <c r="C21" s="38">
        <v>0</v>
      </c>
      <c r="D21" s="38">
        <v>0</v>
      </c>
    </row>
    <row r="22" spans="1:4" ht="18" customHeight="1">
      <c r="A22" s="20">
        <v>1</v>
      </c>
      <c r="B22" s="19" t="s">
        <v>91</v>
      </c>
      <c r="C22" s="41">
        <v>0</v>
      </c>
      <c r="D22" s="41">
        <v>0</v>
      </c>
    </row>
    <row r="23" spans="1:4" ht="18" customHeight="1">
      <c r="A23" s="21">
        <v>2</v>
      </c>
      <c r="B23" s="19" t="s">
        <v>92</v>
      </c>
      <c r="C23" s="41">
        <v>0</v>
      </c>
      <c r="D23" s="41">
        <v>0</v>
      </c>
    </row>
    <row r="24" spans="1:4" ht="18" customHeight="1">
      <c r="A24" s="56" t="s">
        <v>14</v>
      </c>
      <c r="B24" s="18" t="s">
        <v>41</v>
      </c>
      <c r="C24" s="38">
        <f>C27</f>
        <v>10000</v>
      </c>
      <c r="D24" s="38">
        <f>D27</f>
        <v>20000</v>
      </c>
    </row>
    <row r="25" spans="1:4" ht="18" customHeight="1">
      <c r="A25" s="21">
        <v>1</v>
      </c>
      <c r="B25" s="19" t="s">
        <v>42</v>
      </c>
      <c r="C25" s="40"/>
      <c r="D25" s="40"/>
    </row>
    <row r="26" spans="1:4" ht="18" customHeight="1">
      <c r="A26" s="21">
        <v>2</v>
      </c>
      <c r="B26" s="19" t="s">
        <v>5</v>
      </c>
      <c r="C26" s="40"/>
      <c r="D26" s="40"/>
    </row>
    <row r="27" spans="1:4" ht="18" customHeight="1">
      <c r="A27" s="21">
        <v>3</v>
      </c>
      <c r="B27" s="19" t="s">
        <v>43</v>
      </c>
      <c r="C27" s="40">
        <v>10000</v>
      </c>
      <c r="D27" s="40">
        <v>20000</v>
      </c>
    </row>
    <row r="28" spans="1:4" ht="18" customHeight="1">
      <c r="A28" s="21">
        <v>4</v>
      </c>
      <c r="B28" s="19" t="s">
        <v>44</v>
      </c>
      <c r="C28" s="40"/>
      <c r="D28" s="40"/>
    </row>
    <row r="29" spans="1:4" ht="18" customHeight="1">
      <c r="A29" s="56" t="s">
        <v>19</v>
      </c>
      <c r="B29" s="24" t="s">
        <v>45</v>
      </c>
      <c r="C29" s="38">
        <v>0</v>
      </c>
      <c r="D29" s="38">
        <v>0</v>
      </c>
    </row>
    <row r="30" spans="1:4" ht="18" customHeight="1">
      <c r="A30" s="21">
        <v>1</v>
      </c>
      <c r="B30" s="25" t="s">
        <v>93</v>
      </c>
      <c r="C30" s="40">
        <v>0</v>
      </c>
      <c r="D30" s="40">
        <v>0</v>
      </c>
    </row>
    <row r="31" spans="1:4" ht="18" customHeight="1">
      <c r="A31" s="21">
        <v>2</v>
      </c>
      <c r="B31" s="25" t="s">
        <v>90</v>
      </c>
      <c r="C31" s="40">
        <v>0</v>
      </c>
      <c r="D31" s="40">
        <v>0</v>
      </c>
    </row>
    <row r="32" spans="1:4" ht="18" customHeight="1">
      <c r="A32" s="54" t="s">
        <v>8</v>
      </c>
      <c r="B32" s="2" t="s">
        <v>46</v>
      </c>
      <c r="C32" s="15">
        <f>C33+C39+C52+C69</f>
        <v>3095105.6300000004</v>
      </c>
      <c r="D32" s="15">
        <f>D33+D39+D52+D69</f>
        <v>3178945.9000000004</v>
      </c>
    </row>
    <row r="33" spans="1:4" ht="18" customHeight="1">
      <c r="A33" s="56" t="s">
        <v>4</v>
      </c>
      <c r="B33" s="18" t="s">
        <v>9</v>
      </c>
      <c r="C33" s="38">
        <f>C34+C35+C36+C37+C38</f>
        <v>14959.35</v>
      </c>
      <c r="D33" s="38">
        <f>D34+D35+D36+D37+D38</f>
        <v>9837.4</v>
      </c>
    </row>
    <row r="34" spans="1:4" ht="18" customHeight="1">
      <c r="A34" s="20">
        <v>1</v>
      </c>
      <c r="B34" s="19" t="s">
        <v>10</v>
      </c>
      <c r="C34" s="40"/>
      <c r="D34" s="40"/>
    </row>
    <row r="35" spans="1:4" ht="18" customHeight="1">
      <c r="A35" s="20">
        <v>2</v>
      </c>
      <c r="B35" s="19" t="s">
        <v>11</v>
      </c>
      <c r="C35" s="40"/>
      <c r="D35" s="40"/>
    </row>
    <row r="36" spans="1:4" ht="18" customHeight="1">
      <c r="A36" s="20">
        <v>3</v>
      </c>
      <c r="B36" s="19" t="s">
        <v>12</v>
      </c>
      <c r="C36" s="40"/>
      <c r="D36" s="40"/>
    </row>
    <row r="37" spans="1:4" ht="18" customHeight="1">
      <c r="A37" s="20">
        <v>4</v>
      </c>
      <c r="B37" s="19" t="s">
        <v>13</v>
      </c>
      <c r="C37" s="40"/>
      <c r="D37" s="40"/>
    </row>
    <row r="38" spans="1:4" ht="18" customHeight="1">
      <c r="A38" s="20">
        <v>5</v>
      </c>
      <c r="B38" s="19" t="s">
        <v>47</v>
      </c>
      <c r="C38" s="40">
        <v>14959.35</v>
      </c>
      <c r="D38" s="40">
        <v>9837.4</v>
      </c>
    </row>
    <row r="39" spans="1:4" ht="18" customHeight="1">
      <c r="A39" s="56" t="s">
        <v>6</v>
      </c>
      <c r="B39" s="18" t="s">
        <v>48</v>
      </c>
      <c r="C39" s="38">
        <f>C45</f>
        <v>103873.01</v>
      </c>
      <c r="D39" s="38">
        <f>D45</f>
        <v>410573.8</v>
      </c>
    </row>
    <row r="40" spans="1:4" ht="18" customHeight="1">
      <c r="A40" s="20">
        <v>1</v>
      </c>
      <c r="B40" s="19" t="s">
        <v>49</v>
      </c>
      <c r="C40" s="40">
        <v>0</v>
      </c>
      <c r="D40" s="40">
        <v>0</v>
      </c>
    </row>
    <row r="41" spans="1:4" ht="18" customHeight="1">
      <c r="A41" s="4"/>
      <c r="B41" s="22" t="s">
        <v>96</v>
      </c>
      <c r="C41" s="41">
        <v>0</v>
      </c>
      <c r="D41" s="41">
        <v>0</v>
      </c>
    </row>
    <row r="42" spans="1:4" ht="18" customHeight="1">
      <c r="A42" s="4"/>
      <c r="B42" s="22" t="s">
        <v>94</v>
      </c>
      <c r="C42" s="41">
        <v>0</v>
      </c>
      <c r="D42" s="41"/>
    </row>
    <row r="43" spans="1:4" ht="18" customHeight="1">
      <c r="A43" s="4"/>
      <c r="B43" s="22" t="s">
        <v>95</v>
      </c>
      <c r="C43" s="41">
        <v>0</v>
      </c>
      <c r="D43" s="41"/>
    </row>
    <row r="44" spans="1:4" ht="18" customHeight="1">
      <c r="A44" s="4"/>
      <c r="B44" s="22" t="s">
        <v>50</v>
      </c>
      <c r="C44" s="41">
        <v>0</v>
      </c>
      <c r="D44" s="41">
        <v>0</v>
      </c>
    </row>
    <row r="45" spans="1:4" ht="18" customHeight="1">
      <c r="A45" s="20">
        <v>2</v>
      </c>
      <c r="B45" s="19" t="s">
        <v>51</v>
      </c>
      <c r="C45" s="40">
        <f>C46+C49+C50+C51</f>
        <v>103873.01</v>
      </c>
      <c r="D45" s="40">
        <f>D46+D49+D50+D51</f>
        <v>410573.8</v>
      </c>
    </row>
    <row r="46" spans="1:4" ht="18" customHeight="1">
      <c r="A46" s="4"/>
      <c r="B46" s="22" t="s">
        <v>96</v>
      </c>
      <c r="C46" s="41">
        <f>C47</f>
        <v>68083.679999999993</v>
      </c>
      <c r="D46" s="41">
        <f>D47</f>
        <v>403625.25</v>
      </c>
    </row>
    <row r="47" spans="1:4" ht="18" customHeight="1">
      <c r="A47" s="4"/>
      <c r="B47" s="22" t="s">
        <v>97</v>
      </c>
      <c r="C47" s="41">
        <f>91404.97+553.5+1067.9-C50</f>
        <v>68083.679999999993</v>
      </c>
      <c r="D47" s="41">
        <f>334151.77+117+69356.48</f>
        <v>403625.25</v>
      </c>
    </row>
    <row r="48" spans="1:4" ht="18" customHeight="1">
      <c r="A48" s="4"/>
      <c r="B48" s="22" t="s">
        <v>98</v>
      </c>
      <c r="C48" s="41">
        <v>0</v>
      </c>
      <c r="D48" s="41"/>
    </row>
    <row r="49" spans="1:4" ht="18" customHeight="1">
      <c r="A49" s="4"/>
      <c r="B49" s="22" t="s">
        <v>52</v>
      </c>
      <c r="C49" s="41">
        <f>10846.64</f>
        <v>10846.64</v>
      </c>
      <c r="D49" s="41">
        <f>6559.55+389</f>
        <v>6948.55</v>
      </c>
    </row>
    <row r="50" spans="1:4" ht="18" customHeight="1">
      <c r="A50" s="4"/>
      <c r="B50" s="22" t="s">
        <v>53</v>
      </c>
      <c r="C50" s="41">
        <f>24942.69</f>
        <v>24942.69</v>
      </c>
      <c r="D50" s="41"/>
    </row>
    <row r="51" spans="1:4" ht="18" customHeight="1">
      <c r="A51" s="4"/>
      <c r="B51" s="22" t="s">
        <v>54</v>
      </c>
      <c r="C51" s="41">
        <v>0</v>
      </c>
      <c r="D51" s="41">
        <v>0</v>
      </c>
    </row>
    <row r="52" spans="1:4" ht="18" customHeight="1">
      <c r="A52" s="56" t="s">
        <v>7</v>
      </c>
      <c r="B52" s="18" t="s">
        <v>55</v>
      </c>
      <c r="C52" s="38">
        <f>C53</f>
        <v>2961231.5700000003</v>
      </c>
      <c r="D52" s="38">
        <f>D53</f>
        <v>2744320.43</v>
      </c>
    </row>
    <row r="53" spans="1:4" ht="18" customHeight="1">
      <c r="A53" s="21">
        <v>1</v>
      </c>
      <c r="B53" s="19" t="s">
        <v>56</v>
      </c>
      <c r="C53" s="40">
        <f>C64+C59</f>
        <v>2961231.5700000003</v>
      </c>
      <c r="D53" s="40">
        <f>D64</f>
        <v>2744320.43</v>
      </c>
    </row>
    <row r="54" spans="1:4" ht="18" customHeight="1">
      <c r="A54" s="8"/>
      <c r="B54" s="22" t="s">
        <v>57</v>
      </c>
      <c r="C54" s="41">
        <v>0</v>
      </c>
      <c r="D54" s="41">
        <v>0</v>
      </c>
    </row>
    <row r="55" spans="1:4" ht="18" customHeight="1">
      <c r="A55" s="8"/>
      <c r="B55" s="22" t="s">
        <v>99</v>
      </c>
      <c r="C55" s="41"/>
      <c r="D55" s="41"/>
    </row>
    <row r="56" spans="1:4" ht="18" customHeight="1">
      <c r="A56" s="8"/>
      <c r="B56" s="22" t="s">
        <v>100</v>
      </c>
      <c r="C56" s="41"/>
      <c r="D56" s="41"/>
    </row>
    <row r="57" spans="1:4" ht="18" customHeight="1">
      <c r="A57" s="8"/>
      <c r="B57" s="22" t="s">
        <v>101</v>
      </c>
      <c r="C57" s="41"/>
      <c r="D57" s="41"/>
    </row>
    <row r="58" spans="1:4" ht="18" customHeight="1">
      <c r="A58" s="8"/>
      <c r="B58" s="22" t="s">
        <v>102</v>
      </c>
      <c r="C58" s="41"/>
      <c r="D58" s="41"/>
    </row>
    <row r="59" spans="1:4" ht="18" customHeight="1">
      <c r="A59" s="7"/>
      <c r="B59" s="22" t="s">
        <v>58</v>
      </c>
      <c r="C59" s="41">
        <f>C60+C61+C62</f>
        <v>55339.22</v>
      </c>
      <c r="D59" s="41">
        <v>0</v>
      </c>
    </row>
    <row r="60" spans="1:4" ht="18" customHeight="1">
      <c r="A60" s="7"/>
      <c r="B60" s="22" t="s">
        <v>99</v>
      </c>
      <c r="C60" s="41"/>
      <c r="D60" s="41"/>
    </row>
    <row r="61" spans="1:4" ht="18" customHeight="1">
      <c r="A61" s="7"/>
      <c r="B61" s="22" t="s">
        <v>100</v>
      </c>
      <c r="C61" s="41"/>
      <c r="D61" s="41"/>
    </row>
    <row r="62" spans="1:4" ht="18" customHeight="1">
      <c r="A62" s="7"/>
      <c r="B62" s="22" t="s">
        <v>101</v>
      </c>
      <c r="C62" s="41">
        <v>55339.22</v>
      </c>
      <c r="D62" s="41"/>
    </row>
    <row r="63" spans="1:4" ht="18" customHeight="1">
      <c r="A63" s="7"/>
      <c r="B63" s="22" t="s">
        <v>102</v>
      </c>
      <c r="C63" s="41"/>
      <c r="D63" s="41"/>
    </row>
    <row r="64" spans="1:4" ht="18" customHeight="1">
      <c r="A64" s="4"/>
      <c r="B64" s="22" t="s">
        <v>59</v>
      </c>
      <c r="C64" s="41">
        <f>C65+C66</f>
        <v>2905892.35</v>
      </c>
      <c r="D64" s="41">
        <f>D65+D66</f>
        <v>2744320.43</v>
      </c>
    </row>
    <row r="65" spans="1:4" ht="18" customHeight="1">
      <c r="A65" s="4"/>
      <c r="B65" s="22" t="s">
        <v>103</v>
      </c>
      <c r="C65" s="41">
        <f>2905892.35-C66</f>
        <v>1652685.2</v>
      </c>
      <c r="D65" s="41">
        <v>2744320.43</v>
      </c>
    </row>
    <row r="66" spans="1:4" ht="18" customHeight="1">
      <c r="A66" s="4"/>
      <c r="B66" s="22" t="s">
        <v>104</v>
      </c>
      <c r="C66" s="41">
        <f>850000+402829.89+377.26</f>
        <v>1253207.1500000001</v>
      </c>
      <c r="D66" s="41">
        <v>0</v>
      </c>
    </row>
    <row r="67" spans="1:4" ht="18" customHeight="1">
      <c r="A67" s="4"/>
      <c r="B67" s="22" t="s">
        <v>105</v>
      </c>
      <c r="C67" s="41"/>
      <c r="D67" s="41"/>
    </row>
    <row r="68" spans="1:4" ht="18" customHeight="1">
      <c r="A68" s="20">
        <v>2</v>
      </c>
      <c r="B68" s="19" t="s">
        <v>60</v>
      </c>
      <c r="C68" s="40"/>
      <c r="D68" s="40"/>
    </row>
    <row r="69" spans="1:4" ht="18" customHeight="1" thickBot="1">
      <c r="A69" s="57" t="s">
        <v>14</v>
      </c>
      <c r="B69" s="26" t="s">
        <v>61</v>
      </c>
      <c r="C69" s="42">
        <f>30001.05-14959.35</f>
        <v>15041.699999999999</v>
      </c>
      <c r="D69" s="42">
        <f>24051.67-9837.4</f>
        <v>14214.269999999999</v>
      </c>
    </row>
    <row r="70" spans="1:4" ht="18" customHeight="1" thickBot="1">
      <c r="A70" s="5"/>
      <c r="B70" s="45" t="s">
        <v>15</v>
      </c>
      <c r="C70" s="46">
        <f>C6+C32</f>
        <v>9796121.0999999996</v>
      </c>
      <c r="D70" s="46">
        <f>D6+D32</f>
        <v>10069647.360000001</v>
      </c>
    </row>
    <row r="71" spans="1:4" ht="18" customHeight="1">
      <c r="A71" s="1"/>
      <c r="B71" s="1"/>
      <c r="C71" s="16"/>
      <c r="D71" s="16"/>
    </row>
    <row r="72" spans="1:4" ht="18" customHeight="1">
      <c r="A72" s="1"/>
      <c r="B72" s="1"/>
      <c r="C72" s="58"/>
      <c r="D72" s="16"/>
    </row>
    <row r="73" spans="1:4" ht="12.75" customHeight="1" thickBot="1">
      <c r="A73" s="1"/>
      <c r="B73" s="1"/>
      <c r="C73" s="16"/>
      <c r="D73" s="16"/>
    </row>
    <row r="74" spans="1:4" ht="21" customHeight="1">
      <c r="A74" s="51" t="s">
        <v>16</v>
      </c>
      <c r="B74" s="52" t="s">
        <v>1</v>
      </c>
      <c r="C74" s="53" t="s">
        <v>116</v>
      </c>
      <c r="D74" s="53" t="s">
        <v>114</v>
      </c>
    </row>
    <row r="75" spans="1:4" ht="12.75" customHeight="1">
      <c r="A75" s="49">
        <v>1</v>
      </c>
      <c r="B75" s="49">
        <v>2</v>
      </c>
      <c r="C75" s="50">
        <v>3</v>
      </c>
      <c r="D75" s="50">
        <v>4</v>
      </c>
    </row>
    <row r="76" spans="1:4" ht="18" customHeight="1">
      <c r="A76" s="61" t="s">
        <v>17</v>
      </c>
      <c r="B76" s="61"/>
      <c r="C76" s="61"/>
      <c r="D76" s="61"/>
    </row>
    <row r="77" spans="1:4" ht="18" customHeight="1">
      <c r="A77" s="54" t="s">
        <v>3</v>
      </c>
      <c r="B77" s="2" t="s">
        <v>62</v>
      </c>
      <c r="C77" s="15">
        <f>SUM(C78:C85)</f>
        <v>7749395.6299999999</v>
      </c>
      <c r="D77" s="15">
        <f>SUM(D78:D85)</f>
        <v>8241444.0799999991</v>
      </c>
    </row>
    <row r="78" spans="1:4" ht="18" customHeight="1">
      <c r="A78" s="56" t="s">
        <v>4</v>
      </c>
      <c r="B78" s="18" t="s">
        <v>18</v>
      </c>
      <c r="C78" s="38">
        <v>4977420</v>
      </c>
      <c r="D78" s="38">
        <v>4977420</v>
      </c>
    </row>
    <row r="79" spans="1:4" ht="31.5" customHeight="1">
      <c r="A79" s="56" t="s">
        <v>6</v>
      </c>
      <c r="B79" s="28" t="s">
        <v>115</v>
      </c>
      <c r="C79" s="43"/>
      <c r="D79" s="43"/>
    </row>
    <row r="80" spans="1:4" ht="18" customHeight="1">
      <c r="A80" s="56" t="s">
        <v>7</v>
      </c>
      <c r="B80" s="28" t="s">
        <v>63</v>
      </c>
      <c r="C80" s="43"/>
      <c r="D80" s="43"/>
    </row>
    <row r="81" spans="1:4" ht="18" customHeight="1">
      <c r="A81" s="56" t="s">
        <v>14</v>
      </c>
      <c r="B81" s="28" t="s">
        <v>25</v>
      </c>
      <c r="C81" s="43">
        <f>3525313.76+D85</f>
        <v>3205945.46</v>
      </c>
      <c r="D81" s="43">
        <v>3525313.76</v>
      </c>
    </row>
    <row r="82" spans="1:4" ht="18" customHeight="1">
      <c r="A82" s="56" t="s">
        <v>19</v>
      </c>
      <c r="B82" s="18" t="s">
        <v>64</v>
      </c>
      <c r="C82" s="38">
        <v>58078.62</v>
      </c>
      <c r="D82" s="38">
        <v>58078.62</v>
      </c>
    </row>
    <row r="83" spans="1:4" ht="18" customHeight="1">
      <c r="A83" s="56" t="s">
        <v>65</v>
      </c>
      <c r="B83" s="18" t="s">
        <v>66</v>
      </c>
      <c r="C83" s="38">
        <v>0</v>
      </c>
      <c r="D83" s="38">
        <v>0</v>
      </c>
    </row>
    <row r="84" spans="1:4" ht="18" customHeight="1">
      <c r="A84" s="56" t="s">
        <v>67</v>
      </c>
      <c r="B84" s="18" t="s">
        <v>68</v>
      </c>
      <c r="C84" s="38">
        <v>0</v>
      </c>
      <c r="D84" s="38">
        <v>0</v>
      </c>
    </row>
    <row r="85" spans="1:4" ht="18" customHeight="1">
      <c r="A85" s="56" t="s">
        <v>69</v>
      </c>
      <c r="B85" s="18" t="s">
        <v>70</v>
      </c>
      <c r="C85" s="38">
        <f>-492048.45</f>
        <v>-492048.45</v>
      </c>
      <c r="D85" s="38">
        <v>-319368.3</v>
      </c>
    </row>
    <row r="86" spans="1:4" ht="32.25" customHeight="1">
      <c r="A86" s="56" t="s">
        <v>71</v>
      </c>
      <c r="B86" s="28" t="s">
        <v>72</v>
      </c>
      <c r="C86" s="43"/>
      <c r="D86" s="43"/>
    </row>
    <row r="87" spans="1:4" ht="18" customHeight="1">
      <c r="A87" s="54" t="s">
        <v>8</v>
      </c>
      <c r="B87" s="29" t="s">
        <v>73</v>
      </c>
      <c r="C87" s="15">
        <f>C88+C96+C103+C122</f>
        <v>2046725.4700000002</v>
      </c>
      <c r="D87" s="15">
        <f>D88+D96+D103+D122</f>
        <v>1828203.28</v>
      </c>
    </row>
    <row r="88" spans="1:4" ht="18" customHeight="1">
      <c r="A88" s="56" t="s">
        <v>4</v>
      </c>
      <c r="B88" s="28" t="s">
        <v>74</v>
      </c>
      <c r="C88" s="38">
        <f>C89+C90+C93</f>
        <v>0</v>
      </c>
      <c r="D88" s="38">
        <v>0</v>
      </c>
    </row>
    <row r="89" spans="1:4" ht="18" customHeight="1">
      <c r="A89" s="20">
        <v>1</v>
      </c>
      <c r="B89" s="25" t="s">
        <v>75</v>
      </c>
      <c r="C89" s="40"/>
      <c r="D89" s="40"/>
    </row>
    <row r="90" spans="1:4" ht="18" customHeight="1">
      <c r="A90" s="20">
        <v>2</v>
      </c>
      <c r="B90" s="25" t="s">
        <v>76</v>
      </c>
      <c r="C90" s="40">
        <f>C91+C92</f>
        <v>0</v>
      </c>
      <c r="D90" s="40">
        <f>D91+D92</f>
        <v>0</v>
      </c>
    </row>
    <row r="91" spans="1:4" ht="18" customHeight="1">
      <c r="A91" s="20"/>
      <c r="B91" s="23" t="s">
        <v>106</v>
      </c>
      <c r="C91" s="41"/>
      <c r="D91" s="41"/>
    </row>
    <row r="92" spans="1:4" ht="18" customHeight="1">
      <c r="A92" s="20"/>
      <c r="B92" s="23" t="s">
        <v>107</v>
      </c>
      <c r="C92" s="41"/>
      <c r="D92" s="41"/>
    </row>
    <row r="93" spans="1:4" ht="18" customHeight="1">
      <c r="A93" s="20">
        <v>3</v>
      </c>
      <c r="B93" s="19" t="s">
        <v>77</v>
      </c>
      <c r="C93" s="40">
        <f>C94+C95</f>
        <v>0</v>
      </c>
      <c r="D93" s="40">
        <f>D94+D95</f>
        <v>0</v>
      </c>
    </row>
    <row r="94" spans="1:4" ht="18" customHeight="1">
      <c r="A94" s="3"/>
      <c r="B94" s="22" t="s">
        <v>108</v>
      </c>
      <c r="C94" s="41"/>
      <c r="D94" s="41"/>
    </row>
    <row r="95" spans="1:4" ht="18" customHeight="1">
      <c r="A95" s="3"/>
      <c r="B95" s="22" t="s">
        <v>107</v>
      </c>
      <c r="C95" s="41"/>
      <c r="D95" s="41">
        <v>0</v>
      </c>
    </row>
    <row r="96" spans="1:4" ht="18" customHeight="1">
      <c r="A96" s="56" t="s">
        <v>6</v>
      </c>
      <c r="B96" s="18" t="s">
        <v>20</v>
      </c>
      <c r="C96" s="38">
        <f>C97+C98</f>
        <v>1093199.3</v>
      </c>
      <c r="D96" s="38">
        <v>0</v>
      </c>
    </row>
    <row r="97" spans="1:6" ht="18" customHeight="1">
      <c r="A97" s="21">
        <v>1</v>
      </c>
      <c r="B97" s="19" t="s">
        <v>112</v>
      </c>
      <c r="C97" s="40"/>
      <c r="D97" s="40"/>
    </row>
    <row r="98" spans="1:6" ht="18" customHeight="1">
      <c r="A98" s="20">
        <v>2</v>
      </c>
      <c r="B98" s="19" t="s">
        <v>78</v>
      </c>
      <c r="C98" s="40">
        <f>C99+C100+C101+C102</f>
        <v>1093199.3</v>
      </c>
      <c r="D98" s="40">
        <v>0</v>
      </c>
    </row>
    <row r="99" spans="1:6" ht="18" customHeight="1">
      <c r="A99" s="11"/>
      <c r="B99" s="22" t="s">
        <v>79</v>
      </c>
      <c r="C99" s="41"/>
      <c r="D99" s="41"/>
    </row>
    <row r="100" spans="1:6" ht="18" customHeight="1">
      <c r="A100" s="11"/>
      <c r="B100" s="23" t="s">
        <v>80</v>
      </c>
      <c r="C100" s="41"/>
      <c r="D100" s="41"/>
    </row>
    <row r="101" spans="1:6" ht="18" customHeight="1">
      <c r="A101" s="11"/>
      <c r="B101" s="22" t="s">
        <v>81</v>
      </c>
      <c r="C101" s="41"/>
      <c r="D101" s="41"/>
    </row>
    <row r="102" spans="1:6" ht="18" customHeight="1">
      <c r="A102" s="11"/>
      <c r="B102" s="22" t="s">
        <v>109</v>
      </c>
      <c r="C102" s="41">
        <v>1093199.3</v>
      </c>
      <c r="D102" s="41"/>
    </row>
    <row r="103" spans="1:6" s="9" customFormat="1" ht="18" customHeight="1">
      <c r="A103" s="56" t="s">
        <v>7</v>
      </c>
      <c r="B103" s="18" t="s">
        <v>21</v>
      </c>
      <c r="C103" s="38">
        <f>C104+C109+C121</f>
        <v>918264.13</v>
      </c>
      <c r="D103" s="38">
        <f>D109+D121</f>
        <v>1825511.25</v>
      </c>
      <c r="E103" s="13"/>
      <c r="F103" s="13"/>
    </row>
    <row r="104" spans="1:6" s="9" customFormat="1" ht="18" customHeight="1">
      <c r="A104" s="20">
        <v>1</v>
      </c>
      <c r="B104" s="19" t="s">
        <v>112</v>
      </c>
      <c r="C104" s="40"/>
      <c r="D104" s="40"/>
      <c r="E104" s="13"/>
      <c r="F104" s="13"/>
    </row>
    <row r="105" spans="1:6" s="9" customFormat="1" ht="18" customHeight="1">
      <c r="A105" s="20"/>
      <c r="B105" s="23" t="s">
        <v>110</v>
      </c>
      <c r="C105" s="41"/>
      <c r="D105" s="41"/>
      <c r="E105" s="13"/>
      <c r="F105" s="13"/>
    </row>
    <row r="106" spans="1:6" s="9" customFormat="1" ht="18" customHeight="1">
      <c r="A106" s="20"/>
      <c r="B106" s="22" t="s">
        <v>97</v>
      </c>
      <c r="C106" s="41"/>
      <c r="D106" s="41"/>
      <c r="E106" s="13"/>
      <c r="F106" s="13"/>
    </row>
    <row r="107" spans="1:6" s="9" customFormat="1" ht="18" customHeight="1">
      <c r="A107" s="20"/>
      <c r="B107" s="22" t="s">
        <v>98</v>
      </c>
      <c r="C107" s="41"/>
      <c r="D107" s="41"/>
      <c r="E107" s="13"/>
      <c r="F107" s="13"/>
    </row>
    <row r="108" spans="1:6" s="9" customFormat="1" ht="18" customHeight="1">
      <c r="A108" s="20"/>
      <c r="B108" s="22" t="s">
        <v>50</v>
      </c>
      <c r="C108" s="41"/>
      <c r="D108" s="41"/>
      <c r="E108" s="13"/>
      <c r="F108" s="13"/>
    </row>
    <row r="109" spans="1:6" s="9" customFormat="1" ht="18" customHeight="1">
      <c r="A109" s="20">
        <v>2</v>
      </c>
      <c r="B109" s="19" t="s">
        <v>78</v>
      </c>
      <c r="C109" s="41">
        <f>C110+C112+C113+C118+C119+C120</f>
        <v>909288.73</v>
      </c>
      <c r="D109" s="41">
        <f>D110+D113+D118+D119+D120</f>
        <v>1824395.84</v>
      </c>
      <c r="E109" s="13"/>
      <c r="F109" s="13"/>
    </row>
    <row r="110" spans="1:6" s="9" customFormat="1" ht="18" customHeight="1">
      <c r="A110" s="3"/>
      <c r="B110" s="22" t="s">
        <v>79</v>
      </c>
      <c r="C110" s="41">
        <v>0</v>
      </c>
      <c r="D110" s="41">
        <v>0</v>
      </c>
      <c r="E110" s="13"/>
      <c r="F110" s="13"/>
    </row>
    <row r="111" spans="1:6" s="9" customFormat="1" ht="18" customHeight="1">
      <c r="A111" s="3"/>
      <c r="B111" s="23" t="s">
        <v>80</v>
      </c>
      <c r="C111" s="41"/>
      <c r="D111" s="41"/>
      <c r="E111" s="13"/>
      <c r="F111" s="13"/>
    </row>
    <row r="112" spans="1:6" s="9" customFormat="1" ht="18" customHeight="1">
      <c r="A112" s="3"/>
      <c r="B112" s="30" t="s">
        <v>81</v>
      </c>
      <c r="C112" s="41">
        <v>0</v>
      </c>
      <c r="D112" s="41"/>
      <c r="E112" s="13"/>
      <c r="F112" s="13"/>
    </row>
    <row r="113" spans="1:4" ht="18" customHeight="1">
      <c r="A113" s="4"/>
      <c r="B113" s="22" t="s">
        <v>82</v>
      </c>
      <c r="C113" s="41">
        <f>C114+C115</f>
        <v>70661.139999999898</v>
      </c>
      <c r="D113" s="41">
        <f>D114+D115</f>
        <v>1809826.6800000002</v>
      </c>
    </row>
    <row r="114" spans="1:4" ht="18" customHeight="1">
      <c r="A114" s="4"/>
      <c r="B114" s="22" t="s">
        <v>97</v>
      </c>
      <c r="C114" s="41">
        <f>1318180.68-C102-C112-154320.24</f>
        <v>70661.139999999898</v>
      </c>
      <c r="D114" s="41">
        <v>562307.14</v>
      </c>
    </row>
    <row r="115" spans="1:4" ht="18" customHeight="1">
      <c r="A115" s="4"/>
      <c r="B115" s="22" t="s">
        <v>98</v>
      </c>
      <c r="C115" s="41"/>
      <c r="D115" s="41">
        <v>1247519.54</v>
      </c>
    </row>
    <row r="116" spans="1:4" ht="18" customHeight="1">
      <c r="A116" s="4"/>
      <c r="B116" s="22" t="s">
        <v>83</v>
      </c>
      <c r="C116" s="41"/>
      <c r="D116" s="41"/>
    </row>
    <row r="117" spans="1:4" ht="18" customHeight="1">
      <c r="A117" s="4"/>
      <c r="B117" s="22" t="s">
        <v>84</v>
      </c>
      <c r="C117" s="41"/>
      <c r="D117" s="41"/>
    </row>
    <row r="118" spans="1:4" ht="18" customHeight="1">
      <c r="A118" s="4"/>
      <c r="B118" s="23" t="s">
        <v>85</v>
      </c>
      <c r="C118" s="41">
        <v>3326</v>
      </c>
      <c r="D118" s="41">
        <f>4173+49+135</f>
        <v>4357</v>
      </c>
    </row>
    <row r="119" spans="1:4" ht="18" customHeight="1">
      <c r="A119" s="4"/>
      <c r="B119" s="22" t="s">
        <v>86</v>
      </c>
      <c r="C119" s="59">
        <v>592.57000000000005</v>
      </c>
      <c r="D119" s="59">
        <f>1365+224.53</f>
        <v>1589.53</v>
      </c>
    </row>
    <row r="120" spans="1:4" ht="18" customHeight="1">
      <c r="A120" s="4"/>
      <c r="B120" s="31" t="s">
        <v>87</v>
      </c>
      <c r="C120" s="41">
        <f>27353.53+653035.25+(12860.02*12)</f>
        <v>834709.02</v>
      </c>
      <c r="D120" s="41">
        <f>544.59+8048+0.04+30</f>
        <v>8622.630000000001</v>
      </c>
    </row>
    <row r="121" spans="1:4" ht="18" customHeight="1">
      <c r="A121" s="20">
        <v>3</v>
      </c>
      <c r="B121" s="19" t="s">
        <v>22</v>
      </c>
      <c r="C121" s="41">
        <v>8975.4</v>
      </c>
      <c r="D121" s="41">
        <f>532.75+582.66</f>
        <v>1115.4099999999999</v>
      </c>
    </row>
    <row r="122" spans="1:4" ht="18" customHeight="1">
      <c r="A122" s="57" t="s">
        <v>14</v>
      </c>
      <c r="B122" s="32" t="s">
        <v>88</v>
      </c>
      <c r="C122" s="42">
        <f>C123+C124</f>
        <v>35262.04</v>
      </c>
      <c r="D122" s="42">
        <f>D123+D124</f>
        <v>2692.03</v>
      </c>
    </row>
    <row r="123" spans="1:4" ht="18" customHeight="1">
      <c r="A123" s="21">
        <v>1</v>
      </c>
      <c r="B123" s="33" t="s">
        <v>89</v>
      </c>
      <c r="C123" s="40"/>
      <c r="D123" s="40"/>
    </row>
    <row r="124" spans="1:4" ht="18" customHeight="1">
      <c r="A124" s="37">
        <v>2</v>
      </c>
      <c r="B124" s="34" t="s">
        <v>90</v>
      </c>
      <c r="C124" s="40">
        <f>C125+C126</f>
        <v>35262.04</v>
      </c>
      <c r="D124" s="40">
        <f>D125+D126</f>
        <v>2692.03</v>
      </c>
    </row>
    <row r="125" spans="1:4" ht="18" customHeight="1">
      <c r="A125" s="6"/>
      <c r="B125" s="35" t="s">
        <v>108</v>
      </c>
      <c r="C125" s="41">
        <f>35262.04-C126</f>
        <v>2704.1100000000006</v>
      </c>
      <c r="D125" s="41">
        <f>2692.03-D126</f>
        <v>2422.8200000000002</v>
      </c>
    </row>
    <row r="126" spans="1:4" ht="18" customHeight="1" thickBot="1">
      <c r="A126" s="10"/>
      <c r="B126" s="36" t="s">
        <v>111</v>
      </c>
      <c r="C126" s="44">
        <f>30000+269.21+2288.72</f>
        <v>32557.93</v>
      </c>
      <c r="D126" s="44">
        <v>269.20999999999998</v>
      </c>
    </row>
    <row r="127" spans="1:4" ht="18" customHeight="1" thickBot="1">
      <c r="A127" s="5"/>
      <c r="B127" s="45" t="s">
        <v>23</v>
      </c>
      <c r="C127" s="46">
        <f>C77+C87</f>
        <v>9796121.0999999996</v>
      </c>
      <c r="D127" s="46">
        <f>D77+D87</f>
        <v>10069647.359999999</v>
      </c>
    </row>
    <row r="128" spans="1:4">
      <c r="A128" t="s">
        <v>24</v>
      </c>
    </row>
    <row r="131" spans="1:4" ht="16.5">
      <c r="A131" s="62" t="s">
        <v>117</v>
      </c>
      <c r="B131" s="62"/>
    </row>
    <row r="132" spans="1:4" ht="16.5">
      <c r="A132" s="60"/>
      <c r="B132" s="60"/>
    </row>
    <row r="133" spans="1:4">
      <c r="A133" s="1"/>
      <c r="B133" s="1"/>
    </row>
    <row r="134" spans="1:4" ht="16.5">
      <c r="A134" s="62" t="s">
        <v>118</v>
      </c>
      <c r="B134" s="62"/>
      <c r="C134" s="62"/>
      <c r="D134" s="62"/>
    </row>
    <row r="135" spans="1:4">
      <c r="A135" s="1"/>
      <c r="B135" s="1" t="s">
        <v>119</v>
      </c>
      <c r="C135" s="1"/>
      <c r="D135" s="1" t="s">
        <v>120</v>
      </c>
    </row>
    <row r="136" spans="1:4">
      <c r="C136" s="17"/>
      <c r="D136" s="17"/>
    </row>
    <row r="137" spans="1:4">
      <c r="C137" s="17"/>
      <c r="D137" s="17"/>
    </row>
    <row r="138" spans="1:4">
      <c r="C138" s="17"/>
      <c r="D138" s="17"/>
    </row>
  </sheetData>
  <mergeCells count="5">
    <mergeCell ref="A76:D76"/>
    <mergeCell ref="A134:D134"/>
    <mergeCell ref="A5:D5"/>
    <mergeCell ref="A131:B131"/>
    <mergeCell ref="C2:D2"/>
  </mergeCells>
  <phoneticPr fontId="0" type="noConversion"/>
  <printOptions horizontalCentered="1"/>
  <pageMargins left="0.19685039370078741" right="0.39370078740157483" top="0.62992125984251968" bottom="0.39370078740157483" header="0.11811023622047245" footer="0.51181102362204722"/>
  <pageSetup paperSize="9" scale="60" orientation="portrait" r:id="rId1"/>
  <headerFooter scaleWithDoc="0" alignWithMargins="0">
    <oddHeader>&amp;C
&amp;"Arial CE,Pogrubiony"&amp;11BILANS NA DZIEŃ 31.12.2012r.</oddHeader>
    <oddFooter>&amp;C
&amp;9Strona &amp;P</oddFooter>
  </headerFooter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bilans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2013-04-16T08:39:12Z</cp:lastPrinted>
  <dcterms:created xsi:type="dcterms:W3CDTF">2000-02-18T10:58:00Z</dcterms:created>
  <dcterms:modified xsi:type="dcterms:W3CDTF">2013-06-28T12:15:02Z</dcterms:modified>
</cp:coreProperties>
</file>